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"/>
    </mc:Choice>
  </mc:AlternateContent>
  <xr:revisionPtr revIDLastSave="0" documentId="8_{B2D46086-BBD6-43DB-971E-C506F49CB6D4}" xr6:coauthVersionLast="47" xr6:coauthVersionMax="47" xr10:uidLastSave="{00000000-0000-0000-0000-000000000000}"/>
  <bookViews>
    <workbookView showHorizontalScroll="0" showSheetTabs="0" xWindow="-110" yWindow="-110" windowWidth="38620" windowHeight="2110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<sst xmlns="http://schemas.openxmlformats.org/spreadsheetml/2006/main" count="775" uniqueCount="111">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</sst>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Maribyrnong </c:v>
                </c:pt>
                <c:pt idx="1">
                  <c:v>Brimbank </c:v>
                </c:pt>
                <c:pt idx="2">
                  <c:v>Wyndham </c:v>
                </c:pt>
                <c:pt idx="3">
                  <c:v>Melton </c:v>
                </c:pt>
                <c:pt idx="4">
                  <c:v>Moonee Valley </c:v>
                </c:pt>
                <c:pt idx="5">
                  <c:v>Hobsons Bay </c:v>
                </c:pt>
                <c:pt idx="6">
                  <c:v>Moreland </c:v>
                </c:pt>
                <c:pt idx="7">
                  <c:v>Hume </c:v>
                </c:pt>
                <c:pt idx="8">
                  <c:v>Melbourne </c:v>
                </c:pt>
                <c:pt idx="9">
                  <c:v>Whittlesea </c:v>
                </c:pt>
                <c:pt idx="10">
                  <c:v>Darebin </c:v>
                </c:pt>
                <c:pt idx="11">
                  <c:v>Port Phillip </c:v>
                </c:pt>
                <c:pt idx="12">
                  <c:v>Greater Geelong </c:v>
                </c:pt>
                <c:pt idx="13">
                  <c:v>Yarra </c:v>
                </c:pt>
                <c:pt idx="14">
                  <c:v>Boroondara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22.947845293340336</c:v>
                </c:pt>
                <c:pt idx="1">
                  <c:v>14.324432573836438</c:v>
                </c:pt>
                <c:pt idx="2">
                  <c:v>10.902407845162115</c:v>
                </c:pt>
                <c:pt idx="3">
                  <c:v>7.8079715008748982</c:v>
                </c:pt>
                <c:pt idx="4">
                  <c:v>7.0679466509307511</c:v>
                </c:pt>
                <c:pt idx="5">
                  <c:v>6.4269054667218688</c:v>
                </c:pt>
                <c:pt idx="6">
                  <c:v>4.1361280358958679</c:v>
                </c:pt>
                <c:pt idx="7">
                  <c:v>3.7236932907790385</c:v>
                </c:pt>
                <c:pt idx="8">
                  <c:v>3.3984596469852768</c:v>
                </c:pt>
                <c:pt idx="9">
                  <c:v>1.9372645577570253</c:v>
                </c:pt>
                <c:pt idx="10">
                  <c:v>1.7275109381817835</c:v>
                </c:pt>
                <c:pt idx="11">
                  <c:v>1.4376295126180478</c:v>
                </c:pt>
                <c:pt idx="12">
                  <c:v>1.3480715967463111</c:v>
                </c:pt>
                <c:pt idx="13">
                  <c:v>1.1901693584375694</c:v>
                </c:pt>
                <c:pt idx="14">
                  <c:v>1.008696665010079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42" val="25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Maribyrnong </v>
      </c>
      <c r="W5" s="86" t="str">
        <f>VLOOKUP(Data!$A6,Data!$A$6:$CD$289,$B$7+2)</f>
        <v xml:space="preserve">Maribyrnong </v>
      </c>
      <c r="X5" s="87" t="str">
        <f>IF($B$5=1,W5,V5)</f>
        <v xml:space="preserve">Maribyrnong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Maribyrnong </v>
      </c>
      <c r="S6" s="86">
        <f>VLOOKUP(MATCH(U6,$Z$6:$Z$84,0),$U$6:$AA$84,4)</f>
        <v>9737.0004200000003</v>
      </c>
      <c r="T6" s="89">
        <f>VLOOKUP(MATCH(U6,$Z$6:$Z$84,0),$U$6:$AA$84,5)</f>
        <v>22.947845293340336</v>
      </c>
      <c r="U6" s="83">
        <v>1</v>
      </c>
      <c r="V6" s="84">
        <f>VLOOKUP($B$7+1,Data!$A$6:$CD$89,$AB6+2)</f>
        <v>0</v>
      </c>
      <c r="W6" s="84">
        <f>VLOOKUP(Data!$A7,Data!$A$6:$CD$289,$B$7+2)</f>
        <v>0</v>
      </c>
      <c r="X6" s="84">
        <f>IF($B$5=1,W6+AB6*0.00001,V6+AB6*0.00001)</f>
        <v>1.0000000000000001E-5</v>
      </c>
      <c r="Y6" s="90">
        <f t="shared" ref="Y6:Y37" si="0">IF($B$5=1,X6/X$88*100,IF($B$5=2,X6/X$85*100))</f>
        <v>2.3567674133201217E-8</v>
      </c>
      <c r="Z6" s="82">
        <f>RANK(X6,$X$6:$X$84)</f>
        <v>79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42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Brimbank </v>
      </c>
      <c r="S7" s="86">
        <f>VLOOKUP(MATCH(U7,$Z$6:$Z$84,0),$U$6:$AA$84,4)</f>
        <v>6078.0001000000002</v>
      </c>
      <c r="T7" s="89">
        <f t="shared" ref="T7:T20" si="3">VLOOKUP(MATCH(U7,$Z$6:$Z$84,0),$U$6:$AA$84,5)</f>
        <v>14.324432573836438</v>
      </c>
      <c r="U7" s="83">
        <v>2</v>
      </c>
      <c r="V7" s="84">
        <f>VLOOKUP($B$7+1,Data!$A$6:$CD$89,$AB7+2)</f>
        <v>6</v>
      </c>
      <c r="W7" s="84">
        <f>VLOOKUP(Data!$A8,Data!$A$6:$CD$289,$B$7+2)</f>
        <v>4</v>
      </c>
      <c r="X7" s="84">
        <f t="shared" ref="X7:X70" si="4">IF($B$5=1,W7+AB7*0.00001,V7+AB7*0.00001)</f>
        <v>6.0000200000000001</v>
      </c>
      <c r="Y7" s="90">
        <f t="shared" si="0"/>
        <v>1.4140651615268993E-2</v>
      </c>
      <c r="Z7" s="82">
        <f t="shared" ref="Z7:Z70" si="5">RANK(X7,$X$6:$X$84)</f>
        <v>52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Wyndham </v>
      </c>
      <c r="S8" s="86">
        <f t="shared" ref="S8:S20" si="6">VLOOKUP(MATCH(U8,$Z$6:$Z$84,0),$U$6:$AA$84,4)</f>
        <v>4626.0007599999999</v>
      </c>
      <c r="T8" s="89">
        <f t="shared" si="3"/>
        <v>10.902407845162115</v>
      </c>
      <c r="U8" s="83">
        <v>3</v>
      </c>
      <c r="V8" s="84">
        <f>VLOOKUP($B$7+1,Data!$A$6:$CD$89,$AB8+2)</f>
        <v>83</v>
      </c>
      <c r="W8" s="84">
        <f>VLOOKUP(Data!$A9,Data!$A$6:$CD$289,$B$7+2)</f>
        <v>40</v>
      </c>
      <c r="X8" s="84">
        <f t="shared" si="4"/>
        <v>83.000029999999995</v>
      </c>
      <c r="Y8" s="90">
        <f t="shared" si="0"/>
        <v>0.19561176600859245</v>
      </c>
      <c r="Z8" s="82">
        <f t="shared" si="5"/>
        <v>34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Maribyrnong </v>
      </c>
      <c r="C9" s="100"/>
      <c r="D9" s="100"/>
      <c r="R9" s="88" t="str">
        <f t="shared" si="2"/>
        <v xml:space="preserve">Melton </v>
      </c>
      <c r="S9" s="86">
        <f t="shared" si="6"/>
        <v>3313.00045</v>
      </c>
      <c r="T9" s="89">
        <f t="shared" si="3"/>
        <v>7.8079715008748982</v>
      </c>
      <c r="U9" s="83">
        <v>4</v>
      </c>
      <c r="V9" s="84">
        <f>VLOOKUP($B$7+1,Data!$A$6:$CD$89,$AB9+2)</f>
        <v>321</v>
      </c>
      <c r="W9" s="84">
        <f>VLOOKUP(Data!$A10,Data!$A$6:$CD$289,$B$7+2)</f>
        <v>193</v>
      </c>
      <c r="X9" s="84">
        <f t="shared" si="4"/>
        <v>321.00004000000001</v>
      </c>
      <c r="Y9" s="90">
        <f t="shared" si="0"/>
        <v>0.75652243394645546</v>
      </c>
      <c r="Z9" s="82">
        <f t="shared" si="5"/>
        <v>18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Moonee Valley </v>
      </c>
      <c r="S10" s="86">
        <f t="shared" si="6"/>
        <v>2999.0005000000001</v>
      </c>
      <c r="T10" s="89">
        <f t="shared" si="3"/>
        <v>7.0679466509307511</v>
      </c>
      <c r="U10" s="83">
        <v>5</v>
      </c>
      <c r="V10" s="84">
        <f>VLOOKUP($B$7+1,Data!$A$6:$CD$89,$AB10+2)</f>
        <v>7</v>
      </c>
      <c r="W10" s="84">
        <f>VLOOKUP(Data!$A11,Data!$A$6:$CD$289,$B$7+2)</f>
        <v>0</v>
      </c>
      <c r="X10" s="84">
        <f t="shared" si="4"/>
        <v>7.0000499999999999</v>
      </c>
      <c r="Y10" s="90">
        <f t="shared" si="0"/>
        <v>1.6497489731611515E-2</v>
      </c>
      <c r="Z10" s="82">
        <f t="shared" si="5"/>
        <v>47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Maribyrnong </v>
      </c>
      <c r="C11" s="56">
        <f>S6</f>
        <v>9737.0004200000003</v>
      </c>
      <c r="D11" s="66">
        <f>T6</f>
        <v>22.947845293340336</v>
      </c>
      <c r="E11" s="57">
        <f t="shared" ref="E11:E25" si="7">IF($H$7=1,C11,D11)</f>
        <v>22.947845293340336</v>
      </c>
      <c r="R11" s="88" t="str">
        <f t="shared" si="2"/>
        <v xml:space="preserve">Hobsons Bay </v>
      </c>
      <c r="S11" s="86">
        <f t="shared" si="6"/>
        <v>2727.0003099999999</v>
      </c>
      <c r="T11" s="89">
        <f t="shared" si="3"/>
        <v>6.4269054667218688</v>
      </c>
      <c r="U11" s="83">
        <v>6</v>
      </c>
      <c r="V11" s="84">
        <f>VLOOKUP($B$7+1,Data!$A$6:$CD$89,$AB11+2)</f>
        <v>15</v>
      </c>
      <c r="W11" s="84">
        <f>VLOOKUP(Data!$A12,Data!$A$6:$CD$289,$B$7+2)</f>
        <v>8</v>
      </c>
      <c r="X11" s="84">
        <f t="shared" si="4"/>
        <v>15.00006</v>
      </c>
      <c r="Y11" s="90">
        <f t="shared" si="0"/>
        <v>3.5351652605846613E-2</v>
      </c>
      <c r="Z11" s="82">
        <f t="shared" si="5"/>
        <v>41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Brimbank </v>
      </c>
      <c r="C12" s="58">
        <f>S7</f>
        <v>6078.0001000000002</v>
      </c>
      <c r="D12" s="67">
        <f t="shared" ref="D12:D25" si="9">T7</f>
        <v>14.324432573836438</v>
      </c>
      <c r="E12" s="57">
        <f t="shared" si="7"/>
        <v>14.324432573836438</v>
      </c>
      <c r="R12" s="88" t="str">
        <f t="shared" si="2"/>
        <v xml:space="preserve">Moreland </v>
      </c>
      <c r="S12" s="86">
        <f t="shared" si="6"/>
        <v>1755.0005200000001</v>
      </c>
      <c r="T12" s="89">
        <f t="shared" si="3"/>
        <v>4.1361280358958679</v>
      </c>
      <c r="U12" s="83">
        <v>7</v>
      </c>
      <c r="V12" s="84">
        <f>VLOOKUP($B$7+1,Data!$A$6:$CD$89,$AB12+2)</f>
        <v>203</v>
      </c>
      <c r="W12" s="84">
        <f>VLOOKUP(Data!$A13,Data!$A$6:$CD$289,$B$7+2)</f>
        <v>129</v>
      </c>
      <c r="X12" s="84">
        <f t="shared" si="4"/>
        <v>203.00006999999999</v>
      </c>
      <c r="Y12" s="90">
        <f t="shared" si="0"/>
        <v>0.47842394987770354</v>
      </c>
      <c r="Z12" s="82">
        <f t="shared" si="5"/>
        <v>25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Wyndham </v>
      </c>
      <c r="C13" s="58">
        <f t="shared" ref="C13:C25" si="10">S8</f>
        <v>4626.0007599999999</v>
      </c>
      <c r="D13" s="67">
        <f t="shared" si="9"/>
        <v>10.902407845162115</v>
      </c>
      <c r="E13" s="57">
        <f t="shared" si="7"/>
        <v>10.902407845162115</v>
      </c>
      <c r="R13" s="88" t="str">
        <f t="shared" si="2"/>
        <v xml:space="preserve">Hume </v>
      </c>
      <c r="S13" s="86">
        <f t="shared" si="6"/>
        <v>1580.0003300000001</v>
      </c>
      <c r="T13" s="89">
        <f t="shared" si="3"/>
        <v>3.7236932907790385</v>
      </c>
      <c r="U13" s="83">
        <v>8</v>
      </c>
      <c r="V13" s="84">
        <f>VLOOKUP($B$7+1,Data!$A$6:$CD$89,$AB13+2)</f>
        <v>0</v>
      </c>
      <c r="W13" s="84">
        <f>VLOOKUP(Data!$A14,Data!$A$6:$CD$289,$B$7+2)</f>
        <v>0</v>
      </c>
      <c r="X13" s="84">
        <f t="shared" si="4"/>
        <v>8.0000000000000007E-5</v>
      </c>
      <c r="Y13" s="90">
        <f t="shared" si="0"/>
        <v>1.8854139306560973E-7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Melton </v>
      </c>
      <c r="C14" s="58">
        <f t="shared" si="10"/>
        <v>3313.00045</v>
      </c>
      <c r="D14" s="67">
        <f t="shared" si="9"/>
        <v>7.8079715008748982</v>
      </c>
      <c r="E14" s="57">
        <f t="shared" si="7"/>
        <v>7.8079715008748982</v>
      </c>
      <c r="R14" s="88" t="str">
        <f t="shared" si="2"/>
        <v xml:space="preserve">Melbourne </v>
      </c>
      <c r="S14" s="86">
        <f t="shared" si="6"/>
        <v>1442.00044</v>
      </c>
      <c r="T14" s="89">
        <f t="shared" si="3"/>
        <v>3.3984596469852768</v>
      </c>
      <c r="U14" s="83">
        <v>9</v>
      </c>
      <c r="V14" s="84">
        <f>VLOOKUP($B$7+1,Data!$A$6:$CD$89,$AB14+2)</f>
        <v>428</v>
      </c>
      <c r="W14" s="84">
        <f>VLOOKUP(Data!$A15,Data!$A$6:$CD$289,$B$7+2)</f>
        <v>693</v>
      </c>
      <c r="X14" s="84">
        <f t="shared" si="4"/>
        <v>428.00009</v>
      </c>
      <c r="Y14" s="90">
        <f t="shared" si="0"/>
        <v>1.008696665010079</v>
      </c>
      <c r="Z14" s="82">
        <f t="shared" si="5"/>
        <v>15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Moonee Valley </v>
      </c>
      <c r="C15" s="58">
        <f t="shared" si="10"/>
        <v>2999.0005000000001</v>
      </c>
      <c r="D15" s="67">
        <f t="shared" si="9"/>
        <v>7.0679466509307511</v>
      </c>
      <c r="E15" s="57">
        <f t="shared" si="7"/>
        <v>7.0679466509307511</v>
      </c>
      <c r="R15" s="88" t="str">
        <f t="shared" si="2"/>
        <v xml:space="preserve">Whittlesea </v>
      </c>
      <c r="S15" s="86">
        <f t="shared" si="6"/>
        <v>822.00073999999995</v>
      </c>
      <c r="T15" s="89">
        <f t="shared" si="3"/>
        <v>1.9372645577570253</v>
      </c>
      <c r="U15" s="83">
        <v>10</v>
      </c>
      <c r="V15" s="84">
        <f>VLOOKUP($B$7+1,Data!$A$6:$CD$89,$AB15+2)</f>
        <v>6078</v>
      </c>
      <c r="W15" s="84">
        <f>VLOOKUP(Data!$A16,Data!$A$6:$CD$289,$B$7+2)</f>
        <v>3026</v>
      </c>
      <c r="X15" s="84">
        <f t="shared" si="4"/>
        <v>6078.0001000000002</v>
      </c>
      <c r="Y15" s="90">
        <f t="shared" si="0"/>
        <v>14.324432573836438</v>
      </c>
      <c r="Z15" s="82">
        <f t="shared" si="5"/>
        <v>2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Hobsons Bay </v>
      </c>
      <c r="C16" s="58">
        <f t="shared" si="10"/>
        <v>2727.0003099999999</v>
      </c>
      <c r="D16" s="67">
        <f t="shared" si="9"/>
        <v>6.4269054667218688</v>
      </c>
      <c r="E16" s="57">
        <f t="shared" si="7"/>
        <v>6.4269054667218688</v>
      </c>
      <c r="R16" s="88" t="str">
        <f t="shared" si="2"/>
        <v xml:space="preserve">Darebin </v>
      </c>
      <c r="S16" s="86">
        <f t="shared" si="6"/>
        <v>733.00018</v>
      </c>
      <c r="T16" s="89">
        <f t="shared" si="3"/>
        <v>1.7275109381817835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2.5924441546521338E-7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Moreland </v>
      </c>
      <c r="C17" s="58">
        <f t="shared" si="10"/>
        <v>1755.0005200000001</v>
      </c>
      <c r="D17" s="67">
        <f t="shared" si="9"/>
        <v>4.1361280358958679</v>
      </c>
      <c r="E17" s="57">
        <f t="shared" si="7"/>
        <v>4.1361280358958679</v>
      </c>
      <c r="R17" s="88" t="str">
        <f t="shared" si="2"/>
        <v xml:space="preserve">Port Phillip </v>
      </c>
      <c r="S17" s="86">
        <f t="shared" si="6"/>
        <v>610.00058999999999</v>
      </c>
      <c r="T17" s="89">
        <f t="shared" si="3"/>
        <v>1.4376295126180478</v>
      </c>
      <c r="U17" s="83">
        <v>12</v>
      </c>
      <c r="V17" s="84">
        <f>VLOOKUP($B$7+1,Data!$A$6:$CD$89,$AB17+2)</f>
        <v>6</v>
      </c>
      <c r="W17" s="84">
        <f>VLOOKUP(Data!$A18,Data!$A$6:$CD$289,$B$7+2)</f>
        <v>0</v>
      </c>
      <c r="X17" s="84">
        <f t="shared" si="4"/>
        <v>6.0001199999999999</v>
      </c>
      <c r="Y17" s="90">
        <f t="shared" si="0"/>
        <v>1.4140887292010327E-2</v>
      </c>
      <c r="Z17" s="82">
        <f t="shared" si="5"/>
        <v>51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 xml:space="preserve">Hume </v>
      </c>
      <c r="C18" s="58">
        <f t="shared" si="10"/>
        <v>1580.0003300000001</v>
      </c>
      <c r="D18" s="67">
        <f t="shared" si="9"/>
        <v>3.7236932907790385</v>
      </c>
      <c r="E18" s="57">
        <f t="shared" si="7"/>
        <v>3.7236932907790385</v>
      </c>
      <c r="R18" s="88" t="str">
        <f t="shared" si="2"/>
        <v xml:space="preserve">Greater Geelong </v>
      </c>
      <c r="S18" s="86">
        <f t="shared" si="6"/>
        <v>572.00027</v>
      </c>
      <c r="T18" s="89">
        <f t="shared" si="3"/>
        <v>1.3480715967463111</v>
      </c>
      <c r="U18" s="83">
        <v>13</v>
      </c>
      <c r="V18" s="84">
        <f>VLOOKUP($B$7+1,Data!$A$6:$CD$89,$AB18+2)</f>
        <v>75</v>
      </c>
      <c r="W18" s="84">
        <f>VLOOKUP(Data!$A19,Data!$A$6:$CD$289,$B$7+2)</f>
        <v>18</v>
      </c>
      <c r="X18" s="84">
        <f t="shared" si="4"/>
        <v>75.000129999999999</v>
      </c>
      <c r="Y18" s="90">
        <f t="shared" si="0"/>
        <v>0.17675786237877281</v>
      </c>
      <c r="Z18" s="82">
        <f t="shared" si="5"/>
        <v>36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Melbourne </v>
      </c>
      <c r="C19" s="58">
        <f t="shared" si="10"/>
        <v>1442.00044</v>
      </c>
      <c r="D19" s="67">
        <f t="shared" si="9"/>
        <v>3.3984596469852768</v>
      </c>
      <c r="E19" s="57">
        <f t="shared" si="7"/>
        <v>3.3984596469852768</v>
      </c>
      <c r="R19" s="88" t="str">
        <f t="shared" si="2"/>
        <v xml:space="preserve">Yarra </v>
      </c>
      <c r="S19" s="86">
        <f t="shared" si="6"/>
        <v>505.00076999999999</v>
      </c>
      <c r="T19" s="89">
        <f t="shared" si="3"/>
        <v>1.1901693584375694</v>
      </c>
      <c r="U19" s="83">
        <v>14</v>
      </c>
      <c r="V19" s="84">
        <f>VLOOKUP($B$7+1,Data!$A$6:$CD$89,$AB19+2)</f>
        <v>322</v>
      </c>
      <c r="W19" s="84">
        <f>VLOOKUP(Data!$A20,Data!$A$6:$CD$289,$B$7+2)</f>
        <v>60</v>
      </c>
      <c r="X19" s="84">
        <f t="shared" si="4"/>
        <v>322.00013999999999</v>
      </c>
      <c r="Y19" s="90">
        <f t="shared" si="0"/>
        <v>0.75887943703651684</v>
      </c>
      <c r="Z19" s="82">
        <f t="shared" si="5"/>
        <v>17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Whittlesea </v>
      </c>
      <c r="C20" s="58">
        <f t="shared" si="10"/>
        <v>822.00073999999995</v>
      </c>
      <c r="D20" s="67">
        <f t="shared" si="9"/>
        <v>1.9372645577570253</v>
      </c>
      <c r="E20" s="57">
        <f t="shared" si="7"/>
        <v>1.9372645577570253</v>
      </c>
      <c r="R20" s="88" t="str">
        <f t="shared" si="2"/>
        <v xml:space="preserve">Boroondara </v>
      </c>
      <c r="S20" s="86">
        <f t="shared" si="6"/>
        <v>428.00009</v>
      </c>
      <c r="T20" s="89">
        <f t="shared" si="3"/>
        <v>1.008696665010079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0">
        <f t="shared" si="0"/>
        <v>3.5351511199801822E-7</v>
      </c>
      <c r="Z20" s="82">
        <f t="shared" si="5"/>
        <v>76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Darebin </v>
      </c>
      <c r="C21" s="58">
        <f t="shared" si="10"/>
        <v>733.00018</v>
      </c>
      <c r="D21" s="67">
        <f t="shared" si="9"/>
        <v>1.7275109381817835</v>
      </c>
      <c r="E21" s="57">
        <f t="shared" si="7"/>
        <v>1.7275109381817835</v>
      </c>
      <c r="U21" s="83">
        <v>16</v>
      </c>
      <c r="V21" s="84">
        <f>VLOOKUP($B$7+1,Data!$A$6:$CD$89,$AB21+2)</f>
        <v>4</v>
      </c>
      <c r="W21" s="84">
        <f>VLOOKUP(Data!$A22,Data!$A$6:$CD$289,$B$7+2)</f>
        <v>4</v>
      </c>
      <c r="X21" s="84">
        <f t="shared" si="4"/>
        <v>4.0001600000000002</v>
      </c>
      <c r="Y21" s="90">
        <f t="shared" si="0"/>
        <v>9.4274467360666164E-3</v>
      </c>
      <c r="Z21" s="82">
        <f t="shared" si="5"/>
        <v>60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Port Phillip </v>
      </c>
      <c r="C22" s="58">
        <f t="shared" si="10"/>
        <v>610.00058999999999</v>
      </c>
      <c r="D22" s="67">
        <f t="shared" si="9"/>
        <v>1.4376295126180478</v>
      </c>
      <c r="E22" s="57">
        <f t="shared" si="7"/>
        <v>1.4376295126180478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4.0065046026442061E-7</v>
      </c>
      <c r="Z22" s="82">
        <f t="shared" si="5"/>
        <v>75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Greater Geelong </v>
      </c>
      <c r="C23" s="58">
        <f t="shared" si="10"/>
        <v>572.00027</v>
      </c>
      <c r="D23" s="67">
        <f t="shared" si="9"/>
        <v>1.3480715967463111</v>
      </c>
      <c r="E23" s="57">
        <f t="shared" si="7"/>
        <v>1.3480715967463111</v>
      </c>
      <c r="U23" s="83">
        <v>18</v>
      </c>
      <c r="V23" s="84">
        <f>VLOOKUP($B$7+1,Data!$A$6:$CD$89,$AB23+2)</f>
        <v>733</v>
      </c>
      <c r="W23" s="84">
        <f>VLOOKUP(Data!$A24,Data!$A$6:$CD$289,$B$7+2)</f>
        <v>509</v>
      </c>
      <c r="X23" s="84">
        <f t="shared" si="4"/>
        <v>733.00018</v>
      </c>
      <c r="Y23" s="90">
        <f t="shared" si="0"/>
        <v>1.7275109381817835</v>
      </c>
      <c r="Z23" s="82">
        <f t="shared" si="5"/>
        <v>11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Yarra </v>
      </c>
      <c r="C24" s="58">
        <f t="shared" si="10"/>
        <v>505.00076999999999</v>
      </c>
      <c r="D24" s="67">
        <f t="shared" si="9"/>
        <v>1.1901693584375694</v>
      </c>
      <c r="E24" s="57">
        <f t="shared" si="7"/>
        <v>1.1901693584375694</v>
      </c>
      <c r="U24" s="83">
        <v>19</v>
      </c>
      <c r="V24" s="84">
        <f>VLOOKUP($B$7+1,Data!$A$6:$CD$89,$AB24+2)</f>
        <v>0</v>
      </c>
      <c r="W24" s="84">
        <f>VLOOKUP(Data!$A25,Data!$A$6:$CD$289,$B$7+2)</f>
        <v>3</v>
      </c>
      <c r="X24" s="84">
        <f t="shared" si="4"/>
        <v>1.9000000000000001E-4</v>
      </c>
      <c r="Y24" s="90">
        <f t="shared" si="0"/>
        <v>4.4778580853082306E-7</v>
      </c>
      <c r="Z24" s="82">
        <f t="shared" si="5"/>
        <v>74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Boroondara </v>
      </c>
      <c r="C25" s="59">
        <f t="shared" si="10"/>
        <v>428.00009</v>
      </c>
      <c r="D25" s="68">
        <f t="shared" si="9"/>
        <v>1.008696665010079</v>
      </c>
      <c r="E25" s="57">
        <f t="shared" si="7"/>
        <v>1.008696665010079</v>
      </c>
      <c r="U25" s="83">
        <v>20</v>
      </c>
      <c r="V25" s="84">
        <f>VLOOKUP($B$7+1,Data!$A$6:$CD$89,$AB25+2)</f>
        <v>94</v>
      </c>
      <c r="W25" s="84">
        <f>VLOOKUP(Data!$A26,Data!$A$6:$CD$289,$B$7+2)</f>
        <v>41</v>
      </c>
      <c r="X25" s="84">
        <f t="shared" si="4"/>
        <v>94.000200000000007</v>
      </c>
      <c r="Y25" s="90">
        <f t="shared" si="0"/>
        <v>0.22153660820557411</v>
      </c>
      <c r="Z25" s="82">
        <f t="shared" si="5"/>
        <v>33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0</v>
      </c>
      <c r="X26" s="84">
        <f t="shared" si="4"/>
        <v>5.00021</v>
      </c>
      <c r="Y26" s="90">
        <f t="shared" si="0"/>
        <v>1.1784331987757402E-2</v>
      </c>
      <c r="Z26" s="82">
        <f t="shared" si="5"/>
        <v>56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346</v>
      </c>
      <c r="W27" s="84">
        <f>VLOOKUP(Data!$A28,Data!$A$6:$CD$289,$B$7+2)</f>
        <v>220</v>
      </c>
      <c r="X27" s="84">
        <f t="shared" si="4"/>
        <v>346.00022000000001</v>
      </c>
      <c r="Y27" s="90">
        <f t="shared" si="0"/>
        <v>0.81544204349759297</v>
      </c>
      <c r="Z27" s="82">
        <f t="shared" si="5"/>
        <v>16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5</v>
      </c>
      <c r="W28" s="84">
        <f>VLOOKUP(Data!$A29,Data!$A$6:$CD$289,$B$7+2)</f>
        <v>3</v>
      </c>
      <c r="X28" s="84">
        <f t="shared" si="4"/>
        <v>5.0002300000000002</v>
      </c>
      <c r="Y28" s="90">
        <f t="shared" si="0"/>
        <v>1.1784379123105671E-2</v>
      </c>
      <c r="Z28" s="82">
        <f t="shared" si="5"/>
        <v>55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1.0000000000000001E-5</v>
      </c>
      <c r="D29" s="69">
        <f t="shared" ref="D29:D60" si="13">Y6</f>
        <v>2.3567674133201217E-8</v>
      </c>
      <c r="U29" s="83">
        <v>24</v>
      </c>
      <c r="V29" s="84">
        <f>VLOOKUP($B$7+1,Data!$A$6:$CD$89,$AB29+2)</f>
        <v>36</v>
      </c>
      <c r="W29" s="84">
        <f>VLOOKUP(Data!$A30,Data!$A$6:$CD$289,$B$7+2)</f>
        <v>0</v>
      </c>
      <c r="X29" s="84">
        <f t="shared" si="4"/>
        <v>36.000239999999998</v>
      </c>
      <c r="Y29" s="90">
        <f t="shared" si="0"/>
        <v>8.4844192503703564E-2</v>
      </c>
      <c r="Z29" s="82">
        <f t="shared" si="5"/>
        <v>39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6.0000200000000001</v>
      </c>
      <c r="D30" s="70">
        <f t="shared" si="13"/>
        <v>1.4140651615268993E-2</v>
      </c>
      <c r="U30" s="83">
        <v>25</v>
      </c>
      <c r="V30" s="84">
        <f>VLOOKUP($B$7+1,Data!$A$6:$CD$89,$AB30+2)</f>
        <v>43</v>
      </c>
      <c r="W30" s="84">
        <f>VLOOKUP(Data!$A31,Data!$A$6:$CD$289,$B$7+2)</f>
        <v>32</v>
      </c>
      <c r="X30" s="84">
        <f t="shared" si="4"/>
        <v>43.000250000000001</v>
      </c>
      <c r="Y30" s="90">
        <f t="shared" si="0"/>
        <v>0.10134158796461855</v>
      </c>
      <c r="Z30" s="82">
        <f t="shared" si="5"/>
        <v>38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83.000029999999995</v>
      </c>
      <c r="D31" s="70">
        <f t="shared" si="13"/>
        <v>0.19561176600859245</v>
      </c>
      <c r="U31" s="83">
        <v>26</v>
      </c>
      <c r="V31" s="84">
        <f>VLOOKUP($B$7+1,Data!$A$6:$CD$89,$AB31+2)</f>
        <v>175</v>
      </c>
      <c r="W31" s="84">
        <f>VLOOKUP(Data!$A32,Data!$A$6:$CD$289,$B$7+2)</f>
        <v>224</v>
      </c>
      <c r="X31" s="84">
        <f t="shared" si="4"/>
        <v>175.00026</v>
      </c>
      <c r="Y31" s="90">
        <f t="shared" si="0"/>
        <v>0.41243491009054867</v>
      </c>
      <c r="Z31" s="82">
        <f t="shared" si="5"/>
        <v>27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321.00004000000001</v>
      </c>
      <c r="D32" s="70">
        <f t="shared" si="13"/>
        <v>0.75652243394645546</v>
      </c>
      <c r="U32" s="83">
        <v>27</v>
      </c>
      <c r="V32" s="84">
        <f>VLOOKUP($B$7+1,Data!$A$6:$CD$89,$AB32+2)</f>
        <v>572</v>
      </c>
      <c r="W32" s="84">
        <f>VLOOKUP(Data!$A33,Data!$A$6:$CD$289,$B$7+2)</f>
        <v>372</v>
      </c>
      <c r="X32" s="84">
        <f t="shared" si="4"/>
        <v>572.00027</v>
      </c>
      <c r="Y32" s="90">
        <f t="shared" si="0"/>
        <v>1.3480715967463111</v>
      </c>
      <c r="Z32" s="82">
        <f t="shared" si="5"/>
        <v>13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7.0000499999999999</v>
      </c>
      <c r="D33" s="70">
        <f t="shared" si="13"/>
        <v>1.6497489731611515E-2</v>
      </c>
      <c r="U33" s="83">
        <v>28</v>
      </c>
      <c r="V33" s="84">
        <f>VLOOKUP($B$7+1,Data!$A$6:$CD$89,$AB33+2)</f>
        <v>5</v>
      </c>
      <c r="W33" s="84">
        <f>VLOOKUP(Data!$A34,Data!$A$6:$CD$289,$B$7+2)</f>
        <v>11</v>
      </c>
      <c r="X33" s="84">
        <f t="shared" si="4"/>
        <v>5.0002800000000001</v>
      </c>
      <c r="Y33" s="90">
        <f t="shared" si="0"/>
        <v>1.1784496961476336E-2</v>
      </c>
      <c r="Z33" s="82">
        <f t="shared" si="5"/>
        <v>54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15.00006</v>
      </c>
      <c r="D34" s="70">
        <f t="shared" si="13"/>
        <v>3.5351652605846613E-2</v>
      </c>
      <c r="U34" s="83">
        <v>29</v>
      </c>
      <c r="V34" s="84">
        <f>VLOOKUP($B$7+1,Data!$A$6:$CD$89,$AB34+2)</f>
        <v>34</v>
      </c>
      <c r="W34" s="84">
        <f>VLOOKUP(Data!$A35,Data!$A$6:$CD$289,$B$7+2)</f>
        <v>4</v>
      </c>
      <c r="X34" s="84">
        <f t="shared" si="4"/>
        <v>34.00029</v>
      </c>
      <c r="Y34" s="90">
        <f t="shared" si="0"/>
        <v>8.0130775515433988E-2</v>
      </c>
      <c r="Z34" s="82">
        <f t="shared" si="5"/>
        <v>40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203.00006999999999</v>
      </c>
      <c r="D35" s="70">
        <f t="shared" si="13"/>
        <v>0.47842394987770354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7.0703022399603643E-7</v>
      </c>
      <c r="Z35" s="82">
        <f t="shared" si="5"/>
        <v>73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1.8854139306560973E-7</v>
      </c>
      <c r="U36" s="83">
        <v>31</v>
      </c>
      <c r="V36" s="84">
        <f>VLOOKUP($B$7+1,Data!$A$6:$CD$89,$AB36+2)</f>
        <v>2727</v>
      </c>
      <c r="W36" s="84">
        <f>VLOOKUP(Data!$A37,Data!$A$6:$CD$289,$B$7+2)</f>
        <v>1814</v>
      </c>
      <c r="X36" s="84">
        <f t="shared" si="4"/>
        <v>2727.0003099999999</v>
      </c>
      <c r="Y36" s="90">
        <f t="shared" si="0"/>
        <v>6.4269054667218688</v>
      </c>
      <c r="Z36" s="82">
        <f t="shared" si="5"/>
        <v>6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428.00009</v>
      </c>
      <c r="D37" s="70">
        <f t="shared" si="13"/>
        <v>1.008696665010079</v>
      </c>
      <c r="U37" s="83">
        <v>32</v>
      </c>
      <c r="V37" s="84">
        <f>VLOOKUP($B$7+1,Data!$A$6:$CD$89,$AB37+2)</f>
        <v>0</v>
      </c>
      <c r="W37" s="84">
        <f>VLOOKUP(Data!$A38,Data!$A$6:$CD$289,$B$7+2)</f>
        <v>3</v>
      </c>
      <c r="X37" s="84">
        <f t="shared" si="4"/>
        <v>3.2000000000000003E-4</v>
      </c>
      <c r="Y37" s="90">
        <f t="shared" si="0"/>
        <v>7.5416557226243893E-7</v>
      </c>
      <c r="Z37" s="82">
        <f t="shared" si="5"/>
        <v>72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6078.0001000000002</v>
      </c>
      <c r="D38" s="70">
        <f t="shared" si="13"/>
        <v>14.324432573836438</v>
      </c>
      <c r="U38" s="83">
        <v>33</v>
      </c>
      <c r="V38" s="84">
        <f>VLOOKUP($B$7+1,Data!$A$6:$CD$89,$AB38+2)</f>
        <v>1580</v>
      </c>
      <c r="W38" s="84">
        <f>VLOOKUP(Data!$A39,Data!$A$6:$CD$289,$B$7+2)</f>
        <v>1367</v>
      </c>
      <c r="X38" s="84">
        <f t="shared" si="4"/>
        <v>1580.0003300000001</v>
      </c>
      <c r="Y38" s="90">
        <f t="shared" ref="Y38:Y69" si="14">IF($B$5=1,X38/X$88*100,IF($B$5=2,X38/X$85*100))</f>
        <v>3.7236932907790385</v>
      </c>
      <c r="Z38" s="82">
        <f t="shared" si="5"/>
        <v>8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2.5924441546521338E-7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3.00034</v>
      </c>
      <c r="Y39" s="90">
        <f t="shared" si="14"/>
        <v>7.0711035408808926E-3</v>
      </c>
      <c r="Z39" s="82">
        <f t="shared" si="5"/>
        <v>65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6.0001199999999999</v>
      </c>
      <c r="D40" s="70">
        <f t="shared" si="13"/>
        <v>1.4140887292010327E-2</v>
      </c>
      <c r="U40" s="83">
        <v>35</v>
      </c>
      <c r="V40" s="84">
        <f>VLOOKUP($B$7+1,Data!$A$6:$CD$89,$AB40+2)</f>
        <v>194</v>
      </c>
      <c r="W40" s="84">
        <f>VLOOKUP(Data!$A41,Data!$A$6:$CD$289,$B$7+2)</f>
        <v>254</v>
      </c>
      <c r="X40" s="84">
        <f t="shared" si="4"/>
        <v>194.00035</v>
      </c>
      <c r="Y40" s="90">
        <f t="shared" si="14"/>
        <v>0.45721370305269815</v>
      </c>
      <c r="Z40" s="82">
        <f t="shared" si="5"/>
        <v>26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75.000129999999999</v>
      </c>
      <c r="D41" s="70">
        <f t="shared" si="13"/>
        <v>0.17675786237877281</v>
      </c>
      <c r="U41" s="83">
        <v>36</v>
      </c>
      <c r="V41" s="84">
        <f>VLOOKUP($B$7+1,Data!$A$6:$CD$89,$AB41+2)</f>
        <v>161</v>
      </c>
      <c r="W41" s="84">
        <f>VLOOKUP(Data!$A42,Data!$A$6:$CD$289,$B$7+2)</f>
        <v>127</v>
      </c>
      <c r="X41" s="84">
        <f t="shared" si="4"/>
        <v>161.00036</v>
      </c>
      <c r="Y41" s="90">
        <f t="shared" si="14"/>
        <v>0.37944040198080831</v>
      </c>
      <c r="Z41" s="82">
        <f t="shared" si="5"/>
        <v>28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322.00013999999999</v>
      </c>
      <c r="D42" s="70">
        <f t="shared" si="13"/>
        <v>0.75887943703651684</v>
      </c>
      <c r="U42" s="83">
        <v>37</v>
      </c>
      <c r="V42" s="84">
        <f>VLOOKUP($B$7+1,Data!$A$6:$CD$89,$AB42+2)</f>
        <v>12</v>
      </c>
      <c r="W42" s="84">
        <f>VLOOKUP(Data!$A43,Data!$A$6:$CD$289,$B$7+2)</f>
        <v>8</v>
      </c>
      <c r="X42" s="84">
        <f t="shared" si="4"/>
        <v>12.00037</v>
      </c>
      <c r="Y42" s="90">
        <f t="shared" si="14"/>
        <v>2.8282080963784383E-2</v>
      </c>
      <c r="Z42" s="82">
        <f t="shared" si="5"/>
        <v>43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3.5351511199801822E-7</v>
      </c>
      <c r="U43" s="83">
        <v>38</v>
      </c>
      <c r="V43" s="84">
        <f>VLOOKUP($B$7+1,Data!$A$6:$CD$89,$AB43+2)</f>
        <v>6</v>
      </c>
      <c r="W43" s="84">
        <f>VLOOKUP(Data!$A44,Data!$A$6:$CD$289,$B$7+2)</f>
        <v>0</v>
      </c>
      <c r="X43" s="84">
        <f t="shared" si="4"/>
        <v>6.0003799999999998</v>
      </c>
      <c r="Y43" s="90">
        <f t="shared" si="14"/>
        <v>1.4141500051537791E-2</v>
      </c>
      <c r="Z43" s="82">
        <f t="shared" si="5"/>
        <v>50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4.0001600000000002</v>
      </c>
      <c r="D44" s="70">
        <f t="shared" si="13"/>
        <v>9.4274467360666164E-3</v>
      </c>
      <c r="U44" s="83">
        <v>39</v>
      </c>
      <c r="V44" s="84">
        <f>VLOOKUP($B$7+1,Data!$A$6:$CD$89,$AB44+2)</f>
        <v>235</v>
      </c>
      <c r="W44" s="84">
        <f>VLOOKUP(Data!$A45,Data!$A$6:$CD$289,$B$7+2)</f>
        <v>54</v>
      </c>
      <c r="X44" s="84">
        <f t="shared" si="4"/>
        <v>235.00039000000001</v>
      </c>
      <c r="Y44" s="90">
        <f t="shared" si="14"/>
        <v>0.55384126126951971</v>
      </c>
      <c r="Z44" s="82">
        <f t="shared" si="5"/>
        <v>24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4.0065046026442061E-7</v>
      </c>
      <c r="U45" s="83">
        <v>40</v>
      </c>
      <c r="V45" s="84">
        <f>VLOOKUP($B$7+1,Data!$A$6:$CD$89,$AB45+2)</f>
        <v>282</v>
      </c>
      <c r="W45" s="84">
        <f>VLOOKUP(Data!$A46,Data!$A$6:$CD$289,$B$7+2)</f>
        <v>84</v>
      </c>
      <c r="X45" s="84">
        <f t="shared" si="4"/>
        <v>282.00040000000001</v>
      </c>
      <c r="Y45" s="90">
        <f t="shared" si="14"/>
        <v>0.66460935326323956</v>
      </c>
      <c r="Z45" s="82">
        <f t="shared" si="5"/>
        <v>20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733.00018</v>
      </c>
      <c r="D46" s="70">
        <f t="shared" si="13"/>
        <v>1.7275109381817835</v>
      </c>
      <c r="U46" s="83">
        <v>41</v>
      </c>
      <c r="V46" s="84">
        <f>VLOOKUP($B$7+1,Data!$A$6:$CD$89,$AB46+2)</f>
        <v>4</v>
      </c>
      <c r="W46" s="84">
        <f>VLOOKUP(Data!$A47,Data!$A$6:$CD$289,$B$7+2)</f>
        <v>0</v>
      </c>
      <c r="X46" s="84">
        <f t="shared" si="4"/>
        <v>4.0004099999999996</v>
      </c>
      <c r="Y46" s="90">
        <f t="shared" si="14"/>
        <v>9.4280359279199453E-3</v>
      </c>
      <c r="Z46" s="82">
        <f t="shared" si="5"/>
        <v>59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4.4778580853082306E-7</v>
      </c>
      <c r="U47" s="83">
        <v>42</v>
      </c>
      <c r="V47" s="84">
        <f>VLOOKUP($B$7+1,Data!$A$6:$CD$89,$AB47+2)</f>
        <v>9737</v>
      </c>
      <c r="W47" s="84">
        <f>VLOOKUP(Data!$A48,Data!$A$6:$CD$289,$B$7+2)</f>
        <v>9737</v>
      </c>
      <c r="X47" s="84">
        <f t="shared" si="4"/>
        <v>9737.0004200000003</v>
      </c>
      <c r="Y47" s="90">
        <f t="shared" si="14"/>
        <v>22.947845293340336</v>
      </c>
      <c r="Z47" s="82">
        <f t="shared" si="5"/>
        <v>1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94.000200000000007</v>
      </c>
      <c r="D48" s="70">
        <f t="shared" si="13"/>
        <v>0.22153660820557411</v>
      </c>
      <c r="U48" s="83">
        <v>43</v>
      </c>
      <c r="V48" s="84">
        <f>VLOOKUP($B$7+1,Data!$A$6:$CD$89,$AB48+2)</f>
        <v>121</v>
      </c>
      <c r="W48" s="84">
        <f>VLOOKUP(Data!$A49,Data!$A$6:$CD$289,$B$7+2)</f>
        <v>74</v>
      </c>
      <c r="X48" s="84">
        <f t="shared" si="4"/>
        <v>121.00042999999999</v>
      </c>
      <c r="Y48" s="90">
        <f t="shared" si="14"/>
        <v>0.28516987042172237</v>
      </c>
      <c r="Z48" s="82">
        <f t="shared" si="5"/>
        <v>30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1.1784331987757402E-2</v>
      </c>
      <c r="U49" s="83">
        <v>44</v>
      </c>
      <c r="V49" s="84">
        <f>VLOOKUP($B$7+1,Data!$A$6:$CD$89,$AB49+2)</f>
        <v>1442</v>
      </c>
      <c r="W49" s="84">
        <f>VLOOKUP(Data!$A50,Data!$A$6:$CD$289,$B$7+2)</f>
        <v>15171</v>
      </c>
      <c r="X49" s="84">
        <f t="shared" si="4"/>
        <v>1442.00044</v>
      </c>
      <c r="Y49" s="90">
        <f t="shared" si="14"/>
        <v>3.3984596469852768</v>
      </c>
      <c r="Z49" s="82">
        <f t="shared" si="5"/>
        <v>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346.00022000000001</v>
      </c>
      <c r="D50" s="70">
        <f t="shared" si="13"/>
        <v>0.81544204349759297</v>
      </c>
      <c r="U50" s="83">
        <v>45</v>
      </c>
      <c r="V50" s="84">
        <f>VLOOKUP($B$7+1,Data!$A$6:$CD$89,$AB50+2)</f>
        <v>3313</v>
      </c>
      <c r="W50" s="84">
        <f>VLOOKUP(Data!$A51,Data!$A$6:$CD$289,$B$7+2)</f>
        <v>591</v>
      </c>
      <c r="X50" s="84">
        <f t="shared" si="4"/>
        <v>3313.00045</v>
      </c>
      <c r="Y50" s="90">
        <f t="shared" si="14"/>
        <v>7.8079715008748982</v>
      </c>
      <c r="Z50" s="82">
        <f t="shared" si="5"/>
        <v>4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5.0002300000000002</v>
      </c>
      <c r="D51" s="70">
        <f t="shared" si="13"/>
        <v>1.1784379123105671E-2</v>
      </c>
      <c r="U51" s="83">
        <v>46</v>
      </c>
      <c r="V51" s="84">
        <f>VLOOKUP($B$7+1,Data!$A$6:$CD$89,$AB51+2)</f>
        <v>0</v>
      </c>
      <c r="W51" s="84">
        <f>VLOOKUP(Data!$A52,Data!$A$6:$CD$289,$B$7+2)</f>
        <v>0</v>
      </c>
      <c r="X51" s="84">
        <f t="shared" si="4"/>
        <v>4.6000000000000001E-4</v>
      </c>
      <c r="Y51" s="90">
        <f t="shared" si="14"/>
        <v>1.0841130101272558E-6</v>
      </c>
      <c r="Z51" s="82">
        <f t="shared" si="5"/>
        <v>71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36.000239999999998</v>
      </c>
      <c r="D52" s="70">
        <f t="shared" si="13"/>
        <v>8.4844192503703564E-2</v>
      </c>
      <c r="U52" s="83">
        <v>47</v>
      </c>
      <c r="V52" s="84">
        <f>VLOOKUP($B$7+1,Data!$A$6:$CD$89,$AB52+2)</f>
        <v>114</v>
      </c>
      <c r="W52" s="84">
        <f>VLOOKUP(Data!$A53,Data!$A$6:$CD$289,$B$7+2)</f>
        <v>19</v>
      </c>
      <c r="X52" s="84">
        <f t="shared" si="4"/>
        <v>114.00047000000001</v>
      </c>
      <c r="Y52" s="90">
        <f t="shared" si="14"/>
        <v>0.2686725927991781</v>
      </c>
      <c r="Z52" s="82">
        <f t="shared" si="5"/>
        <v>31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0.10134158796461855</v>
      </c>
      <c r="U53" s="83">
        <v>48</v>
      </c>
      <c r="V53" s="84">
        <f>VLOOKUP($B$7+1,Data!$A$6:$CD$89,$AB53+2)</f>
        <v>3</v>
      </c>
      <c r="W53" s="84">
        <f>VLOOKUP(Data!$A54,Data!$A$6:$CD$289,$B$7+2)</f>
        <v>0</v>
      </c>
      <c r="X53" s="84">
        <f t="shared" si="4"/>
        <v>3.00048</v>
      </c>
      <c r="Y53" s="90">
        <f t="shared" si="14"/>
        <v>7.0714334883187572E-3</v>
      </c>
      <c r="Z53" s="82">
        <f t="shared" si="5"/>
        <v>64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175.00026</v>
      </c>
      <c r="D54" s="70">
        <f t="shared" si="13"/>
        <v>0.41243491009054867</v>
      </c>
      <c r="U54" s="83">
        <v>49</v>
      </c>
      <c r="V54" s="84">
        <f>VLOOKUP($B$7+1,Data!$A$6:$CD$89,$AB54+2)</f>
        <v>268</v>
      </c>
      <c r="W54" s="84">
        <f>VLOOKUP(Data!$A55,Data!$A$6:$CD$289,$B$7+2)</f>
        <v>470</v>
      </c>
      <c r="X54" s="84">
        <f t="shared" si="4"/>
        <v>268.00049000000001</v>
      </c>
      <c r="Y54" s="90">
        <f t="shared" si="14"/>
        <v>0.63161482158582505</v>
      </c>
      <c r="Z54" s="82">
        <f t="shared" si="5"/>
        <v>22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572.00027</v>
      </c>
      <c r="D55" s="70">
        <f t="shared" si="13"/>
        <v>1.3480715967463111</v>
      </c>
      <c r="U55" s="83">
        <v>50</v>
      </c>
      <c r="V55" s="84">
        <f>VLOOKUP($B$7+1,Data!$A$6:$CD$89,$AB55+2)</f>
        <v>2999</v>
      </c>
      <c r="W55" s="84">
        <f>VLOOKUP(Data!$A56,Data!$A$6:$CD$289,$B$7+2)</f>
        <v>1508</v>
      </c>
      <c r="X55" s="84">
        <f t="shared" si="4"/>
        <v>2999.0005000000001</v>
      </c>
      <c r="Y55" s="90">
        <f t="shared" si="14"/>
        <v>7.0679466509307511</v>
      </c>
      <c r="Z55" s="82">
        <f t="shared" si="5"/>
        <v>5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5.0002800000000001</v>
      </c>
      <c r="D56" s="70">
        <f t="shared" si="13"/>
        <v>1.1784496961476336E-2</v>
      </c>
      <c r="U56" s="83">
        <v>51</v>
      </c>
      <c r="V56" s="84">
        <f>VLOOKUP($B$7+1,Data!$A$6:$CD$89,$AB56+2)</f>
        <v>281</v>
      </c>
      <c r="W56" s="84">
        <f>VLOOKUP(Data!$A57,Data!$A$6:$CD$289,$B$7+2)</f>
        <v>51</v>
      </c>
      <c r="X56" s="84">
        <f t="shared" si="4"/>
        <v>281.00051000000002</v>
      </c>
      <c r="Y56" s="90">
        <f t="shared" si="14"/>
        <v>0.66225284509433491</v>
      </c>
      <c r="Z56" s="82">
        <f t="shared" si="5"/>
        <v>21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34.00029</v>
      </c>
      <c r="D57" s="70">
        <f t="shared" si="13"/>
        <v>8.0130775515433988E-2</v>
      </c>
      <c r="U57" s="83">
        <v>52</v>
      </c>
      <c r="V57" s="84">
        <f>VLOOKUP($B$7+1,Data!$A$6:$CD$89,$AB57+2)</f>
        <v>1755</v>
      </c>
      <c r="W57" s="84">
        <f>VLOOKUP(Data!$A58,Data!$A$6:$CD$289,$B$7+2)</f>
        <v>703</v>
      </c>
      <c r="X57" s="84">
        <f t="shared" si="4"/>
        <v>1755.0005200000001</v>
      </c>
      <c r="Y57" s="90">
        <f t="shared" si="14"/>
        <v>4.1361280358958679</v>
      </c>
      <c r="Z57" s="82">
        <f t="shared" si="5"/>
        <v>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7.0703022399603643E-7</v>
      </c>
      <c r="U58" s="83">
        <v>53</v>
      </c>
      <c r="V58" s="84">
        <f>VLOOKUP($B$7+1,Data!$A$6:$CD$89,$AB58+2)</f>
        <v>70</v>
      </c>
      <c r="W58" s="84">
        <f>VLOOKUP(Data!$A59,Data!$A$6:$CD$289,$B$7+2)</f>
        <v>16</v>
      </c>
      <c r="X58" s="84">
        <f t="shared" si="4"/>
        <v>70.000529999999998</v>
      </c>
      <c r="Y58" s="90">
        <f t="shared" si="14"/>
        <v>0.16497496801913755</v>
      </c>
      <c r="Z58" s="82">
        <f t="shared" si="5"/>
        <v>37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2727.0003099999999</v>
      </c>
      <c r="D59" s="70">
        <f t="shared" si="13"/>
        <v>6.4269054667218688</v>
      </c>
      <c r="U59" s="83">
        <v>54</v>
      </c>
      <c r="V59" s="84">
        <f>VLOOKUP($B$7+1,Data!$A$6:$CD$89,$AB59+2)</f>
        <v>14</v>
      </c>
      <c r="W59" s="84">
        <f>VLOOKUP(Data!$A60,Data!$A$6:$CD$289,$B$7+2)</f>
        <v>6</v>
      </c>
      <c r="X59" s="84">
        <f t="shared" si="4"/>
        <v>14.000540000000001</v>
      </c>
      <c r="Y59" s="90">
        <f t="shared" si="14"/>
        <v>3.2996016440884894E-2</v>
      </c>
      <c r="Z59" s="82">
        <f t="shared" si="5"/>
        <v>42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7.5416557226243893E-7</v>
      </c>
      <c r="U60" s="83">
        <v>55</v>
      </c>
      <c r="V60" s="84">
        <f>VLOOKUP($B$7+1,Data!$A$6:$CD$89,$AB60+2)</f>
        <v>0</v>
      </c>
      <c r="W60" s="84">
        <f>VLOOKUP(Data!$A61,Data!$A$6:$CD$289,$B$7+2)</f>
        <v>0</v>
      </c>
      <c r="X60" s="84">
        <f t="shared" si="4"/>
        <v>5.5000000000000003E-4</v>
      </c>
      <c r="Y60" s="90">
        <f t="shared" si="14"/>
        <v>1.2962220773260669E-6</v>
      </c>
      <c r="Z60" s="82">
        <f t="shared" si="5"/>
        <v>70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1580.0003300000001</v>
      </c>
      <c r="D61" s="70">
        <f t="shared" ref="D61:D92" si="18">Y38</f>
        <v>3.7236932907790385</v>
      </c>
      <c r="U61" s="83">
        <v>56</v>
      </c>
      <c r="V61" s="84">
        <f>VLOOKUP($B$7+1,Data!$A$6:$CD$89,$AB61+2)</f>
        <v>7</v>
      </c>
      <c r="W61" s="84">
        <f>VLOOKUP(Data!$A62,Data!$A$6:$CD$289,$B$7+2)</f>
        <v>6</v>
      </c>
      <c r="X61" s="84">
        <f t="shared" si="4"/>
        <v>7.0005600000000001</v>
      </c>
      <c r="Y61" s="90">
        <f t="shared" si="14"/>
        <v>1.6498691682992308E-2</v>
      </c>
      <c r="Z61" s="82">
        <f t="shared" si="5"/>
        <v>46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3.00034</v>
      </c>
      <c r="D62" s="70">
        <f t="shared" si="18"/>
        <v>7.0711035408808926E-3</v>
      </c>
      <c r="U62" s="83">
        <v>57</v>
      </c>
      <c r="V62" s="84">
        <f>VLOOKUP($B$7+1,Data!$A$6:$CD$89,$AB62+2)</f>
        <v>137</v>
      </c>
      <c r="W62" s="84">
        <f>VLOOKUP(Data!$A63,Data!$A$6:$CD$289,$B$7+2)</f>
        <v>24</v>
      </c>
      <c r="X62" s="84">
        <f t="shared" si="4"/>
        <v>137.00057000000001</v>
      </c>
      <c r="Y62" s="90">
        <f t="shared" si="14"/>
        <v>0.32287847898228222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194.00035</v>
      </c>
      <c r="D63" s="70">
        <f t="shared" si="18"/>
        <v>0.45721370305269815</v>
      </c>
      <c r="U63" s="83">
        <v>58</v>
      </c>
      <c r="V63" s="84">
        <f>VLOOKUP($B$7+1,Data!$A$6:$CD$89,$AB63+2)</f>
        <v>3</v>
      </c>
      <c r="W63" s="84">
        <f>VLOOKUP(Data!$A64,Data!$A$6:$CD$289,$B$7+2)</f>
        <v>3</v>
      </c>
      <c r="X63" s="84">
        <f t="shared" si="4"/>
        <v>3.0005799999999998</v>
      </c>
      <c r="Y63" s="90">
        <f t="shared" si="14"/>
        <v>7.0716691650600889E-3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161.00036</v>
      </c>
      <c r="D64" s="70">
        <f t="shared" si="18"/>
        <v>0.37944040198080831</v>
      </c>
      <c r="U64" s="83">
        <v>59</v>
      </c>
      <c r="V64" s="84">
        <f>VLOOKUP($B$7+1,Data!$A$6:$CD$89,$AB64+2)</f>
        <v>610</v>
      </c>
      <c r="W64" s="84">
        <f>VLOOKUP(Data!$A65,Data!$A$6:$CD$289,$B$7+2)</f>
        <v>1877</v>
      </c>
      <c r="X64" s="84">
        <f t="shared" si="4"/>
        <v>610.00058999999999</v>
      </c>
      <c r="Y64" s="90">
        <f t="shared" si="14"/>
        <v>1.4376295126180478</v>
      </c>
      <c r="Z64" s="82">
        <f t="shared" si="5"/>
        <v>12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12.00037</v>
      </c>
      <c r="D65" s="70">
        <f t="shared" si="18"/>
        <v>2.8282080963784383E-2</v>
      </c>
      <c r="U65" s="83">
        <v>60</v>
      </c>
      <c r="V65" s="84">
        <f>VLOOKUP($B$7+1,Data!$A$6:$CD$89,$AB65+2)</f>
        <v>5</v>
      </c>
      <c r="W65" s="84">
        <f>VLOOKUP(Data!$A66,Data!$A$6:$CD$289,$B$7+2)</f>
        <v>0</v>
      </c>
      <c r="X65" s="84">
        <f t="shared" si="4"/>
        <v>5.0006000000000004</v>
      </c>
      <c r="Y65" s="90">
        <f t="shared" si="14"/>
        <v>1.1785251127048599E-2</v>
      </c>
      <c r="Z65" s="82">
        <f t="shared" si="5"/>
        <v>53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6.0003799999999998</v>
      </c>
      <c r="D66" s="70">
        <f t="shared" si="18"/>
        <v>1.4141500051537791E-2</v>
      </c>
      <c r="U66" s="83">
        <v>61</v>
      </c>
      <c r="V66" s="84">
        <f>VLOOKUP($B$7+1,Data!$A$6:$CD$89,$AB66+2)</f>
        <v>4</v>
      </c>
      <c r="W66" s="84">
        <f>VLOOKUP(Data!$A67,Data!$A$6:$CD$289,$B$7+2)</f>
        <v>0</v>
      </c>
      <c r="X66" s="84">
        <f t="shared" si="4"/>
        <v>4.00061</v>
      </c>
      <c r="Y66" s="90">
        <f t="shared" si="14"/>
        <v>9.4285072814026104E-3</v>
      </c>
      <c r="Z66" s="82">
        <f t="shared" si="5"/>
        <v>58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235.00039000000001</v>
      </c>
      <c r="D67" s="70">
        <f t="shared" si="18"/>
        <v>0.55384126126951971</v>
      </c>
      <c r="U67" s="83">
        <v>62</v>
      </c>
      <c r="V67" s="84">
        <f>VLOOKUP($B$7+1,Data!$A$6:$CD$89,$AB67+2)</f>
        <v>9</v>
      </c>
      <c r="W67" s="84">
        <f>VLOOKUP(Data!$A68,Data!$A$6:$CD$289,$B$7+2)</f>
        <v>4</v>
      </c>
      <c r="X67" s="84">
        <f t="shared" si="4"/>
        <v>9.0006199999999996</v>
      </c>
      <c r="Y67" s="90">
        <f t="shared" si="14"/>
        <v>2.1212367915677349E-2</v>
      </c>
      <c r="Z67" s="82">
        <f t="shared" si="5"/>
        <v>44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282.00040000000001</v>
      </c>
      <c r="D68" s="70">
        <f t="shared" si="18"/>
        <v>0.66460935326323956</v>
      </c>
      <c r="U68" s="83">
        <v>63</v>
      </c>
      <c r="V68" s="84">
        <f>VLOOKUP($B$7+1,Data!$A$6:$CD$89,$AB68+2)</f>
        <v>0</v>
      </c>
      <c r="W68" s="84">
        <f>VLOOKUP(Data!$A69,Data!$A$6:$CD$289,$B$7+2)</f>
        <v>0</v>
      </c>
      <c r="X68" s="84">
        <f t="shared" si="4"/>
        <v>6.3000000000000003E-4</v>
      </c>
      <c r="Y68" s="90">
        <f t="shared" si="14"/>
        <v>1.4847634703916765E-6</v>
      </c>
      <c r="Z68" s="82">
        <f t="shared" si="5"/>
        <v>69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4.0004099999999996</v>
      </c>
      <c r="D69" s="70">
        <f t="shared" si="18"/>
        <v>9.4280359279199453E-3</v>
      </c>
      <c r="U69" s="83">
        <v>64</v>
      </c>
      <c r="V69" s="84">
        <f>VLOOKUP($B$7+1,Data!$A$6:$CD$89,$AB69+2)</f>
        <v>308</v>
      </c>
      <c r="W69" s="84">
        <f>VLOOKUP(Data!$A70,Data!$A$6:$CD$289,$B$7+2)</f>
        <v>699</v>
      </c>
      <c r="X69" s="84">
        <f t="shared" si="4"/>
        <v>308.00063999999998</v>
      </c>
      <c r="Y69" s="90">
        <f t="shared" si="14"/>
        <v>0.72588587163374185</v>
      </c>
      <c r="Z69" s="82">
        <f t="shared" si="5"/>
        <v>19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9737.0004200000003</v>
      </c>
      <c r="D70" s="70">
        <f t="shared" si="18"/>
        <v>22.947845293340336</v>
      </c>
      <c r="U70" s="83">
        <v>65</v>
      </c>
      <c r="V70" s="84">
        <f>VLOOKUP($B$7+1,Data!$A$6:$CD$89,$AB70+2)</f>
        <v>8</v>
      </c>
      <c r="W70" s="84">
        <f>VLOOKUP(Data!$A71,Data!$A$6:$CD$289,$B$7+2)</f>
        <v>0</v>
      </c>
      <c r="X70" s="84">
        <f t="shared" si="4"/>
        <v>8.0006500000000003</v>
      </c>
      <c r="Y70" s="90">
        <f t="shared" ref="Y70:Y85" si="19">IF($B$5=1,X70/X$88*100,IF($B$5=2,X70/X$85*100))</f>
        <v>1.8855671205379627E-2</v>
      </c>
      <c r="Z70" s="82">
        <f t="shared" si="5"/>
        <v>45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121.00042999999999</v>
      </c>
      <c r="D71" s="70">
        <f t="shared" si="18"/>
        <v>0.28516987042172237</v>
      </c>
      <c r="U71" s="83">
        <v>66</v>
      </c>
      <c r="V71" s="84">
        <f>VLOOKUP($B$7+1,Data!$A$6:$CD$89,$AB71+2)</f>
        <v>78</v>
      </c>
      <c r="W71" s="84">
        <f>VLOOKUP(Data!$A72,Data!$A$6:$CD$289,$B$7+2)</f>
        <v>10</v>
      </c>
      <c r="X71" s="84">
        <f t="shared" ref="X71:X85" si="21">IF($B$5=1,W71+AB71*0.00001,V71+AB71*0.00001)</f>
        <v>78.000659999999996</v>
      </c>
      <c r="Y71" s="90">
        <f t="shared" si="19"/>
        <v>0.18382941370546224</v>
      </c>
      <c r="Z71" s="82">
        <f t="shared" ref="Z71:Z84" si="22">RANK(X71,$X$6:$X$84)</f>
        <v>35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1442.00044</v>
      </c>
      <c r="D72" s="70">
        <f t="shared" si="18"/>
        <v>3.3984596469852768</v>
      </c>
      <c r="U72" s="83">
        <v>67</v>
      </c>
      <c r="V72" s="84">
        <f>VLOOKUP($B$7+1,Data!$A$6:$CD$89,$AB72+2)</f>
        <v>0</v>
      </c>
      <c r="W72" s="84">
        <f>VLOOKUP(Data!$A73,Data!$A$6:$CD$289,$B$7+2)</f>
        <v>3</v>
      </c>
      <c r="X72" s="84">
        <f t="shared" si="21"/>
        <v>6.7000000000000002E-4</v>
      </c>
      <c r="Y72" s="90">
        <f t="shared" si="19"/>
        <v>1.5790341669244811E-6</v>
      </c>
      <c r="Z72" s="82">
        <f t="shared" si="22"/>
        <v>68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3313.00045</v>
      </c>
      <c r="D73" s="70">
        <f t="shared" si="18"/>
        <v>7.8079715008748982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1.6026018410576824E-6</v>
      </c>
      <c r="Z73" s="82">
        <f t="shared" si="22"/>
        <v>67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4.6000000000000001E-4</v>
      </c>
      <c r="D74" s="70">
        <f t="shared" si="18"/>
        <v>1.0841130101272558E-6</v>
      </c>
      <c r="U74" s="83">
        <v>69</v>
      </c>
      <c r="V74" s="84">
        <f>VLOOKUP($B$7+1,Data!$A$6:$CD$89,$AB74+2)</f>
        <v>3</v>
      </c>
      <c r="W74" s="84">
        <f>VLOOKUP(Data!$A75,Data!$A$6:$CD$289,$B$7+2)</f>
        <v>5</v>
      </c>
      <c r="X74" s="84">
        <f t="shared" si="21"/>
        <v>3.0006900000000001</v>
      </c>
      <c r="Y74" s="90">
        <f t="shared" si="19"/>
        <v>7.0719284094755541E-3</v>
      </c>
      <c r="Z74" s="82">
        <f t="shared" si="22"/>
        <v>62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114.00047000000001</v>
      </c>
      <c r="D75" s="70">
        <f t="shared" si="18"/>
        <v>0.2686725927991781</v>
      </c>
      <c r="U75" s="83">
        <v>70</v>
      </c>
      <c r="V75" s="84">
        <f>VLOOKUP($B$7+1,Data!$A$6:$CD$89,$AB75+2)</f>
        <v>6</v>
      </c>
      <c r="W75" s="84">
        <f>VLOOKUP(Data!$A76,Data!$A$6:$CD$289,$B$7+2)</f>
        <v>5</v>
      </c>
      <c r="X75" s="84">
        <f t="shared" si="21"/>
        <v>6.0007000000000001</v>
      </c>
      <c r="Y75" s="90">
        <f t="shared" si="19"/>
        <v>1.414225421711005E-2</v>
      </c>
      <c r="Z75" s="82">
        <f t="shared" si="22"/>
        <v>49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3.00048</v>
      </c>
      <c r="D76" s="70">
        <f t="shared" si="18"/>
        <v>7.0714334883187572E-3</v>
      </c>
      <c r="U76" s="83">
        <v>71</v>
      </c>
      <c r="V76" s="84">
        <f>VLOOKUP($B$7+1,Data!$A$6:$CD$89,$AB76+2)</f>
        <v>6</v>
      </c>
      <c r="W76" s="84">
        <f>VLOOKUP(Data!$A77,Data!$A$6:$CD$289,$B$7+2)</f>
        <v>6</v>
      </c>
      <c r="X76" s="84">
        <f t="shared" si="21"/>
        <v>6.0007099999999998</v>
      </c>
      <c r="Y76" s="90">
        <f t="shared" si="19"/>
        <v>1.4142277784784184E-2</v>
      </c>
      <c r="Z76" s="82">
        <f t="shared" si="22"/>
        <v>48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268.00049000000001</v>
      </c>
      <c r="D77" s="70">
        <f t="shared" si="18"/>
        <v>0.63161482158582505</v>
      </c>
      <c r="U77" s="83">
        <v>72</v>
      </c>
      <c r="V77" s="84">
        <f>VLOOKUP($B$7+1,Data!$A$6:$CD$89,$AB77+2)</f>
        <v>0</v>
      </c>
      <c r="W77" s="84">
        <f>VLOOKUP(Data!$A78,Data!$A$6:$CD$289,$B$7+2)</f>
        <v>3</v>
      </c>
      <c r="X77" s="84">
        <f t="shared" si="21"/>
        <v>7.2000000000000005E-4</v>
      </c>
      <c r="Y77" s="90">
        <f t="shared" si="19"/>
        <v>1.6968725375904874E-6</v>
      </c>
      <c r="Z77" s="82">
        <f t="shared" si="22"/>
        <v>66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2999.0005000000001</v>
      </c>
      <c r="D78" s="70">
        <f t="shared" si="18"/>
        <v>7.0679466509307511</v>
      </c>
      <c r="U78" s="83">
        <v>73</v>
      </c>
      <c r="V78" s="84">
        <f>VLOOKUP($B$7+1,Data!$A$6:$CD$89,$AB78+2)</f>
        <v>262</v>
      </c>
      <c r="W78" s="84">
        <f>VLOOKUP(Data!$A79,Data!$A$6:$CD$289,$B$7+2)</f>
        <v>298</v>
      </c>
      <c r="X78" s="84">
        <f t="shared" si="21"/>
        <v>262.00072999999998</v>
      </c>
      <c r="Y78" s="90">
        <f t="shared" si="19"/>
        <v>0.61747478273008338</v>
      </c>
      <c r="Z78" s="82">
        <f t="shared" si="22"/>
        <v>23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281.00051000000002</v>
      </c>
      <c r="D79" s="70">
        <f t="shared" si="18"/>
        <v>0.66225284509433491</v>
      </c>
      <c r="U79" s="83">
        <v>74</v>
      </c>
      <c r="V79" s="84">
        <f>VLOOKUP($B$7+1,Data!$A$6:$CD$89,$AB79+2)</f>
        <v>822</v>
      </c>
      <c r="W79" s="84">
        <f>VLOOKUP(Data!$A80,Data!$A$6:$CD$289,$B$7+2)</f>
        <v>415</v>
      </c>
      <c r="X79" s="84">
        <f t="shared" si="21"/>
        <v>822.00073999999995</v>
      </c>
      <c r="Y79" s="90">
        <f t="shared" si="19"/>
        <v>1.9372645577570253</v>
      </c>
      <c r="Z79" s="82">
        <f t="shared" si="22"/>
        <v>10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1755.0005200000001</v>
      </c>
      <c r="D80" s="70">
        <f t="shared" si="18"/>
        <v>4.1361280358958679</v>
      </c>
      <c r="U80" s="83">
        <v>75</v>
      </c>
      <c r="V80" s="84">
        <f>VLOOKUP($B$7+1,Data!$A$6:$CD$89,$AB80+2)</f>
        <v>3</v>
      </c>
      <c r="W80" s="84">
        <f>VLOOKUP(Data!$A81,Data!$A$6:$CD$289,$B$7+2)</f>
        <v>5</v>
      </c>
      <c r="X80" s="84">
        <f t="shared" si="21"/>
        <v>3.00075</v>
      </c>
      <c r="Y80" s="90">
        <f t="shared" si="19"/>
        <v>7.0720698155203546E-3</v>
      </c>
      <c r="Z80" s="82">
        <f t="shared" si="22"/>
        <v>61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70.000529999999998</v>
      </c>
      <c r="D81" s="70">
        <f t="shared" si="18"/>
        <v>0.16497496801913755</v>
      </c>
      <c r="U81" s="83">
        <v>76</v>
      </c>
      <c r="V81" s="84">
        <f>VLOOKUP($B$7+1,Data!$A$6:$CD$89,$AB81+2)</f>
        <v>4626</v>
      </c>
      <c r="W81" s="84">
        <f>VLOOKUP(Data!$A82,Data!$A$6:$CD$289,$B$7+2)</f>
        <v>1892</v>
      </c>
      <c r="X81" s="84">
        <f t="shared" si="21"/>
        <v>4626.0007599999999</v>
      </c>
      <c r="Y81" s="90">
        <f t="shared" si="19"/>
        <v>10.902407845162115</v>
      </c>
      <c r="Z81" s="82">
        <f t="shared" si="22"/>
        <v>3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14.000540000000001</v>
      </c>
      <c r="D82" s="70">
        <f t="shared" si="18"/>
        <v>3.2996016440884894E-2</v>
      </c>
      <c r="U82" s="83">
        <v>77</v>
      </c>
      <c r="V82" s="84">
        <f>VLOOKUP($B$7+1,Data!$A$6:$CD$89,$AB82+2)</f>
        <v>505</v>
      </c>
      <c r="W82" s="84">
        <f>VLOOKUP(Data!$A83,Data!$A$6:$CD$289,$B$7+2)</f>
        <v>2120</v>
      </c>
      <c r="X82" s="84">
        <f t="shared" si="21"/>
        <v>505.00076999999999</v>
      </c>
      <c r="Y82" s="90">
        <f t="shared" si="19"/>
        <v>1.1901693584375694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5.5000000000000003E-4</v>
      </c>
      <c r="D83" s="70">
        <f t="shared" si="18"/>
        <v>1.2962220773260669E-6</v>
      </c>
      <c r="U83" s="83">
        <v>78</v>
      </c>
      <c r="V83" s="84">
        <f>VLOOKUP($B$7+1,Data!$A$6:$CD$89,$AB83+2)</f>
        <v>98</v>
      </c>
      <c r="W83" s="84">
        <f>VLOOKUP(Data!$A84,Data!$A$6:$CD$289,$B$7+2)</f>
        <v>42</v>
      </c>
      <c r="X83" s="84">
        <f t="shared" si="21"/>
        <v>98.000780000000006</v>
      </c>
      <c r="Y83" s="90">
        <f t="shared" si="19"/>
        <v>0.23096504478395427</v>
      </c>
      <c r="Z83" s="82">
        <f t="shared" si="22"/>
        <v>32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7.0005600000000001</v>
      </c>
      <c r="D84" s="70">
        <f t="shared" si="18"/>
        <v>1.6498691682992308E-2</v>
      </c>
      <c r="U84" s="83">
        <v>79</v>
      </c>
      <c r="V84" s="84">
        <f>VLOOKUP($B$7+1,Data!$A$6:$CD$89,$AB84+2)</f>
        <v>4</v>
      </c>
      <c r="W84" s="84">
        <f>VLOOKUP(Data!$A85,Data!$A$6:$CD$289,$B$7+2)</f>
        <v>0</v>
      </c>
      <c r="X84" s="84">
        <f t="shared" si="21"/>
        <v>4.0007900000000003</v>
      </c>
      <c r="Y84" s="90">
        <f t="shared" si="19"/>
        <v>9.4289314995370088E-3</v>
      </c>
      <c r="Z84" s="82">
        <f t="shared" si="22"/>
        <v>57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137.00057000000001</v>
      </c>
      <c r="D85" s="70">
        <f t="shared" si="18"/>
        <v>0.32287847898228222</v>
      </c>
      <c r="V85" s="84">
        <f>VLOOKUP($B$7+1,Data!$A$6:$CD$89,$AB85+2)</f>
        <v>42431</v>
      </c>
      <c r="W85" s="84">
        <f>VLOOKUP(Data!$A86,Data!$A$6:$CD$289,$B$7+2)</f>
        <v>5</v>
      </c>
      <c r="X85" s="84">
        <f t="shared" si="21"/>
        <v>42431.000800000002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3.0005799999999998</v>
      </c>
      <c r="D86" s="70">
        <f t="shared" si="18"/>
        <v>7.0716691650600889E-3</v>
      </c>
      <c r="V86" s="84" t="s">
        <v>95</v>
      </c>
      <c r="W86" s="84">
        <f>VLOOKUP(Data!$A87,Data!$A$6:$CD$289,$B$7+2)</f>
        <v>1464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610.00058999999999</v>
      </c>
      <c r="D87" s="70">
        <f t="shared" si="18"/>
        <v>1.4376295126180478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5.0006000000000004</v>
      </c>
      <c r="D88" s="70">
        <f t="shared" si="18"/>
        <v>1.1785251127048599E-2</v>
      </c>
      <c r="V88" s="84" t="s">
        <v>95</v>
      </c>
      <c r="W88" s="84">
        <f>VLOOKUP(Data!$A89,Data!$A$6:$CD$289,$B$7+2)</f>
        <v>46562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4.00061</v>
      </c>
      <c r="D89" s="70">
        <f t="shared" si="18"/>
        <v>9.4285072814026104E-3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9.0006199999999996</v>
      </c>
      <c r="D90" s="70">
        <f t="shared" si="18"/>
        <v>2.1212367915677349E-2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1.4847634703916765E-6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308.00063999999998</v>
      </c>
      <c r="D92" s="70">
        <f t="shared" si="18"/>
        <v>0.72588587163374185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8.0006500000000003</v>
      </c>
      <c r="D93" s="70">
        <f t="shared" ref="D93:D108" si="25">Y70</f>
        <v>1.8855671205379627E-2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78.000659999999996</v>
      </c>
      <c r="D94" s="70">
        <f t="shared" si="25"/>
        <v>0.18382941370546224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6.7000000000000002E-4</v>
      </c>
      <c r="D95" s="70">
        <f t="shared" si="25"/>
        <v>1.5790341669244811E-6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1.6026018410576824E-6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3.0006900000000001</v>
      </c>
      <c r="D97" s="70">
        <f t="shared" si="25"/>
        <v>7.0719284094755541E-3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6.0007000000000001</v>
      </c>
      <c r="D98" s="70">
        <f t="shared" si="25"/>
        <v>1.414225421711005E-2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6.0007099999999998</v>
      </c>
      <c r="D99" s="70">
        <f t="shared" si="25"/>
        <v>1.4142277784784184E-2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1.6968725375904874E-6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262.00072999999998</v>
      </c>
      <c r="D101" s="70">
        <f t="shared" si="25"/>
        <v>0.61747478273008338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822.00073999999995</v>
      </c>
      <c r="D102" s="70">
        <f t="shared" si="25"/>
        <v>1.9372645577570253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3.00075</v>
      </c>
      <c r="D103" s="70">
        <f t="shared" si="25"/>
        <v>7.0720698155203546E-3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4626.0007599999999</v>
      </c>
      <c r="D104" s="70">
        <f t="shared" si="25"/>
        <v>10.902407845162115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505.00076999999999</v>
      </c>
      <c r="D105" s="70">
        <f t="shared" si="25"/>
        <v>1.1901693584375694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98.000780000000006</v>
      </c>
      <c r="D106" s="70">
        <f t="shared" si="25"/>
        <v>0.23096504478395427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4.0007900000000003</v>
      </c>
      <c r="D107" s="70">
        <f t="shared" si="25"/>
        <v>9.4289314995370088E-3</v>
      </c>
    </row>
    <row r="108" spans="1:5" ht="13.5" customHeight="1" x14ac:dyDescent="0.2">
      <c r="B108" s="62" t="str">
        <f t="shared" si="23"/>
        <v>Total</v>
      </c>
      <c r="C108" s="60">
        <f t="shared" si="24"/>
        <v>42431.000800000002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2024-02-23T09:01:48Z</dcterms:modified>
</cp:coreProperties>
</file>